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F:\Sekreta\Julie Ingemansson\Køge og Tranegilde\Priser (noget om..)\"/>
    </mc:Choice>
  </mc:AlternateContent>
  <xr:revisionPtr revIDLastSave="0" documentId="13_ncr:1_{49562071-9284-41C5-976B-88B8030DECE0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kabelon" sheetId="1" r:id="rId1"/>
  </sheets>
  <externalReferences>
    <externalReference r:id="rId2"/>
  </externalReferences>
  <definedNames>
    <definedName name="BUD_VER">[1]Opdatering!$B$10</definedName>
    <definedName name="DÅ">[1]Opdatering!$C$5</definedName>
    <definedName name="DÅ_TXT">[1]Opdatering!$B$5</definedName>
    <definedName name="NÅ">[1]Opdatering!$C$6</definedName>
    <definedName name="NÅ_TXT">[1]Opdatering!$B$6</definedName>
    <definedName name="NÅ2">[1]Opdatering!$C$7</definedName>
    <definedName name="NÅ2_TXT">[1]Opdatering!$B$7</definedName>
    <definedName name="OS">[1]Opdatering!$C$8</definedName>
    <definedName name="OS_TXT">[1]Opdatering!$B$8</definedName>
    <definedName name="Overskrift_samlet">[1]Opdatering!$B$12</definedName>
    <definedName name="Overskrift_selskab">[1]Opdatering!$B$13</definedName>
    <definedName name="SÅ">[1]Opdatering!$C$4</definedName>
    <definedName name="SÅ_TXT">[1]Opdatering!$B$4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1" l="1"/>
  <c r="K21" i="1"/>
  <c r="K20" i="1"/>
  <c r="K26" i="1" l="1" a="1"/>
  <c r="K26" i="1" s="1"/>
  <c r="K27" i="1" a="1"/>
  <c r="K27" i="1" s="1"/>
  <c r="K25" i="1" a="1"/>
  <c r="K25" i="1" s="1"/>
  <c r="I17" i="1"/>
  <c r="K17" i="1" s="1"/>
  <c r="B17" i="1"/>
  <c r="K29" i="1" l="1"/>
  <c r="D8" i="1" s="1"/>
  <c r="B18" i="1"/>
  <c r="F18" i="1" s="1"/>
  <c r="F17" i="1"/>
  <c r="D17" i="1"/>
  <c r="B19" i="1" l="1"/>
  <c r="F19" i="1" s="1"/>
  <c r="K31" i="1"/>
  <c r="D10" i="1" s="1"/>
  <c r="D18" i="1"/>
  <c r="D19" i="1" l="1"/>
  <c r="B20" i="1"/>
  <c r="F20" i="1" s="1"/>
  <c r="B21" i="1" l="1"/>
  <c r="F21" i="1" s="1"/>
  <c r="D20" i="1"/>
  <c r="D21" i="1" l="1"/>
  <c r="D26" i="1" s="1"/>
  <c r="F26" i="1"/>
  <c r="F28" i="1" l="1"/>
  <c r="C10" i="1" s="1"/>
  <c r="C8" i="1"/>
  <c r="D28" i="1"/>
  <c r="B10" i="1" s="1"/>
  <c r="B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<sst xmlns="http://schemas.openxmlformats.org/spreadsheetml/2006/main" count="44" uniqueCount="36">
  <si>
    <t>Pristrappe</t>
  </si>
  <si>
    <t>Forbrug</t>
  </si>
  <si>
    <t>I alt (inkl. moms)</t>
  </si>
  <si>
    <t>Forbrug MWh:</t>
  </si>
  <si>
    <t>Pris inkl. moms</t>
  </si>
  <si>
    <t>Sats 2024</t>
  </si>
  <si>
    <t>Pris 2024</t>
  </si>
  <si>
    <t>Pris 2025</t>
  </si>
  <si>
    <t>Sats 2025</t>
  </si>
  <si>
    <t>Almindelig prisaftale 2025</t>
  </si>
  <si>
    <t>Almindelig prisaftale er uden abonnement på brugerinstallation</t>
  </si>
  <si>
    <t>Pris gaspristarif</t>
  </si>
  <si>
    <t>Pris ekskl. moms</t>
  </si>
  <si>
    <t>Varmepris</t>
  </si>
  <si>
    <t>Effektbidrag</t>
  </si>
  <si>
    <t>Målerbidrag</t>
  </si>
  <si>
    <t>I alt (ekskl. moms)</t>
  </si>
  <si>
    <t>0 - 70 MWh</t>
  </si>
  <si>
    <t>70 - 225 MWh</t>
  </si>
  <si>
    <t>225 - 825 MWh</t>
  </si>
  <si>
    <r>
      <t>BBR m</t>
    </r>
    <r>
      <rPr>
        <vertAlign val="superscript"/>
        <sz val="14"/>
        <color theme="1"/>
        <rFont val="Calibri"/>
        <family val="2"/>
        <scheme val="minor"/>
      </rPr>
      <t>2</t>
    </r>
    <r>
      <rPr>
        <sz val="14"/>
        <color theme="1"/>
        <rFont val="Calibri"/>
        <family val="2"/>
        <scheme val="minor"/>
      </rPr>
      <t>, opvarmet areal:</t>
    </r>
  </si>
  <si>
    <r>
      <t>Op til 501 m</t>
    </r>
    <r>
      <rPr>
        <vertAlign val="superscript"/>
        <sz val="14"/>
        <color theme="1"/>
        <rFont val="Calibri"/>
        <family val="2"/>
        <scheme val="minor"/>
      </rPr>
      <t>2</t>
    </r>
  </si>
  <si>
    <r>
      <t>Areal over 5.000 m</t>
    </r>
    <r>
      <rPr>
        <vertAlign val="superscript"/>
        <sz val="14"/>
        <color theme="1"/>
        <rFont val="Calibri"/>
        <family val="2"/>
        <scheme val="minor"/>
      </rPr>
      <t>2</t>
    </r>
  </si>
  <si>
    <r>
      <t>Efterfølgende areal over 5.000 m</t>
    </r>
    <r>
      <rPr>
        <vertAlign val="superscript"/>
        <sz val="14"/>
        <color theme="1"/>
        <rFont val="Calibri"/>
        <family val="2"/>
        <scheme val="minor"/>
      </rPr>
      <t>2</t>
    </r>
  </si>
  <si>
    <t>Indtast i blå felter:</t>
  </si>
  <si>
    <t>Gaspristarif</t>
  </si>
  <si>
    <t>Enh.-pris pr. MWh</t>
  </si>
  <si>
    <t>Pris 
alm. prisaftale</t>
  </si>
  <si>
    <t>Beløb</t>
  </si>
  <si>
    <r>
      <t>Enh.-pris kr./m</t>
    </r>
    <r>
      <rPr>
        <vertAlign val="superscript"/>
        <sz val="14"/>
        <color theme="1"/>
        <rFont val="Calibri"/>
        <family val="2"/>
        <scheme val="minor"/>
      </rPr>
      <t>2</t>
    </r>
  </si>
  <si>
    <t>Enh.-pris kr./år</t>
  </si>
  <si>
    <t>MWh</t>
  </si>
  <si>
    <t>Dage i perioden</t>
  </si>
  <si>
    <r>
      <t>501 - 5.000 m</t>
    </r>
    <r>
      <rPr>
        <vertAlign val="superscript"/>
        <sz val="14"/>
        <color theme="1"/>
        <rFont val="Calibri"/>
        <family val="2"/>
        <scheme val="minor"/>
      </rPr>
      <t>2</t>
    </r>
  </si>
  <si>
    <t>825 - 1.650 MWh</t>
  </si>
  <si>
    <t>1.650 -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</si>
</sst>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kr.&quot;_-;\-* #,##0.00\ &quot;kr.&quot;_-;_-* &quot;-&quot;??\ &quot;kr.&quot;_-;_-@_-"/>
    <numFmt numFmtId="164" formatCode="_(* #,##0.00_);_(* \(#,##0.00\);_(* &quot;-&quot;??_);_(@_)"/>
    <numFmt numFmtId="165" formatCode="_ * #,##0.00_ ;_ * \-#,##0.00_ ;_ * &quot;-&quot;??_ ;_ @_ "/>
    <numFmt numFmtId="166" formatCode="_ * #,##0.000_ ;_ * \-#,##0.000_ ;_ * &quot;-&quot;??_ ;_ @_ "/>
    <numFmt numFmtId="167" formatCode="_-* #,##0.000\ _k_r_._-;\-* #,##0.000\ _k_r_._-;_-* &quot;-&quot;???\ _k_r_._-;_-@_-"/>
    <numFmt numFmtId="168" formatCode="0.000"/>
    <numFmt numFmtId="169" formatCode="_ * #,##0_ ;_ * \-#,##0_ ;_ * &quot;-&quot;??_ ;_ @_ "/>
    <numFmt numFmtId="170" formatCode="_-* #,##0.00\ _k_r_._-;\-* #,##0.00\ _k_r_._-;_-* &quot;-&quot;??\ _k_r_._-;_-@_-"/>
    <numFmt numFmtId="171" formatCode="_(* #,##0_);_(* \(#,##0\);_(* &quot;-&quot;??_);_(@_)"/>
    <numFmt numFmtId="172" formatCode="_(* #,##0.0_);_(* \(#,##0.0\);_(* &quot;-&quot;??_);_(@_)"/>
    <numFmt numFmtId="173" formatCode="_-* #,##0\ &quot;kr.&quot;_-;\-* #,##0\ &quot;kr.&quot;_-;_-* &quot;-&quot;??\ &quot;kr.&quot;_-;_-@_-"/>
    <numFmt numFmtId="174" formatCode="_-* #,##0\ [$kr.-406]_-;\-* #,##0\ [$kr.-406]_-;_-* &quot;-&quot;??\ [$kr.-406]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rebuchet MS"/>
    </font>
    <font>
      <sz val="10"/>
      <name val="Trebuchet MS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u val="double"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165" fontId="3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3">
    <xf numFmtId="0" fontId="0" fillId="0" borderId="0" xfId="0"/>
    <xf numFmtId="0" fontId="4" fillId="0" borderId="0" xfId="0" applyFont="1"/>
    <xf numFmtId="0" fontId="5" fillId="0" borderId="0" xfId="0" applyFont="1"/>
    <xf numFmtId="0" fontId="5" fillId="3" borderId="2" xfId="0" applyFont="1" applyFill="1" applyBorder="1"/>
    <xf numFmtId="172" fontId="5" fillId="2" borderId="4" xfId="3" applyNumberFormat="1" applyFont="1" applyFill="1" applyBorder="1"/>
    <xf numFmtId="171" fontId="5" fillId="2" borderId="4" xfId="3" applyNumberFormat="1" applyFont="1" applyFill="1" applyBorder="1"/>
    <xf numFmtId="0" fontId="5" fillId="3" borderId="0" xfId="0" applyFont="1" applyFill="1"/>
    <xf numFmtId="0" fontId="5" fillId="0" borderId="19" xfId="0" applyFont="1" applyBorder="1"/>
    <xf numFmtId="0" fontId="4" fillId="3" borderId="22" xfId="0" applyFont="1" applyFill="1" applyBorder="1" applyAlignment="1">
      <alignment horizontal="center" wrapText="1"/>
    </xf>
    <xf numFmtId="0" fontId="4" fillId="3" borderId="0" xfId="0" applyFont="1" applyFill="1" applyAlignment="1">
      <alignment wrapText="1"/>
    </xf>
    <xf numFmtId="0" fontId="5" fillId="0" borderId="23" xfId="0" applyFont="1" applyBorder="1"/>
    <xf numFmtId="0" fontId="4" fillId="0" borderId="0" xfId="0" applyFont="1" applyAlignment="1">
      <alignment horizontal="center"/>
    </xf>
    <xf numFmtId="0" fontId="4" fillId="0" borderId="17" xfId="0" applyFont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0" xfId="0" applyFont="1" applyFill="1"/>
    <xf numFmtId="169" fontId="4" fillId="0" borderId="24" xfId="0" applyNumberFormat="1" applyFont="1" applyBorder="1" applyAlignment="1">
      <alignment horizontal="left"/>
    </xf>
    <xf numFmtId="169" fontId="4" fillId="0" borderId="11" xfId="0" applyNumberFormat="1" applyFont="1" applyBorder="1" applyAlignment="1">
      <alignment horizontal="center"/>
    </xf>
    <xf numFmtId="169" fontId="4" fillId="0" borderId="18" xfId="0" applyNumberFormat="1" applyFont="1" applyBorder="1" applyAlignment="1">
      <alignment horizontal="center"/>
    </xf>
    <xf numFmtId="169" fontId="4" fillId="0" borderId="16" xfId="0" applyNumberFormat="1" applyFont="1" applyBorder="1" applyAlignment="1">
      <alignment horizontal="center"/>
    </xf>
    <xf numFmtId="165" fontId="5" fillId="3" borderId="0" xfId="0" applyNumberFormat="1" applyFont="1" applyFill="1"/>
    <xf numFmtId="0" fontId="5" fillId="0" borderId="25" xfId="0" applyFont="1" applyBorder="1"/>
    <xf numFmtId="0" fontId="5" fillId="3" borderId="1" xfId="0" applyFont="1" applyFill="1" applyBorder="1"/>
    <xf numFmtId="171" fontId="5" fillId="3" borderId="1" xfId="3" applyNumberFormat="1" applyFont="1" applyFill="1" applyBorder="1"/>
    <xf numFmtId="0" fontId="5" fillId="3" borderId="14" xfId="0" applyFont="1" applyFill="1" applyBorder="1"/>
    <xf numFmtId="0" fontId="7" fillId="0" borderId="0" xfId="0" applyFont="1"/>
    <xf numFmtId="171" fontId="5" fillId="3" borderId="0" xfId="3" applyNumberFormat="1" applyFont="1" applyFill="1" applyBorder="1"/>
    <xf numFmtId="165" fontId="5" fillId="0" borderId="0" xfId="1" applyFont="1"/>
    <xf numFmtId="166" fontId="4" fillId="3" borderId="0" xfId="0" applyNumberFormat="1" applyFont="1" applyFill="1"/>
    <xf numFmtId="0" fontId="4" fillId="0" borderId="0" xfId="0" applyFont="1" applyAlignment="1">
      <alignment horizontal="left"/>
    </xf>
    <xf numFmtId="0" fontId="5" fillId="0" borderId="2" xfId="0" applyFont="1" applyBorder="1"/>
    <xf numFmtId="0" fontId="4" fillId="0" borderId="2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8" xfId="0" applyFont="1" applyBorder="1"/>
    <xf numFmtId="165" fontId="5" fillId="0" borderId="0" xfId="1" applyFont="1" applyBorder="1"/>
    <xf numFmtId="0" fontId="5" fillId="0" borderId="2" xfId="1" applyNumberFormat="1" applyFont="1" applyBorder="1" applyAlignment="1">
      <alignment horizontal="left"/>
    </xf>
    <xf numFmtId="2" fontId="5" fillId="0" borderId="4" xfId="0" applyNumberFormat="1" applyFont="1" applyBorder="1" applyAlignment="1">
      <alignment horizontal="left"/>
    </xf>
    <xf numFmtId="167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4" fontId="5" fillId="0" borderId="4" xfId="0" applyNumberFormat="1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1" fontId="5" fillId="0" borderId="5" xfId="0" applyNumberFormat="1" applyFont="1" applyBorder="1" applyAlignment="1">
      <alignment horizontal="left"/>
    </xf>
    <xf numFmtId="0" fontId="5" fillId="0" borderId="8" xfId="0" applyFont="1" applyBorder="1" applyAlignment="1">
      <alignment horizontal="left"/>
    </xf>
    <xf numFmtId="1" fontId="5" fillId="0" borderId="9" xfId="0" applyNumberFormat="1" applyFont="1" applyBorder="1" applyAlignment="1">
      <alignment horizontal="left"/>
    </xf>
    <xf numFmtId="164" fontId="5" fillId="0" borderId="0" xfId="3" applyFont="1" applyBorder="1" applyAlignment="1">
      <alignment horizontal="left"/>
    </xf>
    <xf numFmtId="2" fontId="5" fillId="0" borderId="0" xfId="0" applyNumberFormat="1" applyFont="1"/>
    <xf numFmtId="0" fontId="5" fillId="0" borderId="6" xfId="0" applyFont="1" applyBorder="1" applyAlignment="1">
      <alignment horizontal="left"/>
    </xf>
    <xf numFmtId="1" fontId="5" fillId="0" borderId="7" xfId="0" applyNumberFormat="1" applyFont="1" applyBorder="1" applyAlignment="1">
      <alignment horizontal="left"/>
    </xf>
    <xf numFmtId="0" fontId="4" fillId="0" borderId="11" xfId="0" applyFont="1" applyBorder="1"/>
    <xf numFmtId="168" fontId="5" fillId="0" borderId="11" xfId="0" applyNumberFormat="1" applyFont="1" applyBorder="1"/>
    <xf numFmtId="0" fontId="5" fillId="0" borderId="0" xfId="0" applyFont="1" applyAlignment="1">
      <alignment horizontal="left"/>
    </xf>
    <xf numFmtId="1" fontId="5" fillId="0" borderId="0" xfId="0" applyNumberFormat="1" applyFont="1" applyAlignment="1">
      <alignment horizontal="left"/>
    </xf>
    <xf numFmtId="0" fontId="5" fillId="0" borderId="11" xfId="0" applyFont="1" applyBorder="1"/>
    <xf numFmtId="0" fontId="8" fillId="0" borderId="12" xfId="0" applyFont="1" applyBorder="1"/>
    <xf numFmtId="4" fontId="5" fillId="0" borderId="0" xfId="0" applyNumberFormat="1" applyFont="1" applyAlignment="1">
      <alignment horizontal="left"/>
    </xf>
    <xf numFmtId="2" fontId="5" fillId="0" borderId="0" xfId="0" applyNumberFormat="1" applyFont="1" applyAlignment="1">
      <alignment horizontal="left"/>
    </xf>
    <xf numFmtId="164" fontId="5" fillId="0" borderId="0" xfId="3" applyFont="1" applyBorder="1" applyAlignment="1">
      <alignment horizontal="left" wrapText="1"/>
    </xf>
    <xf numFmtId="170" fontId="5" fillId="0" borderId="0" xfId="0" applyNumberFormat="1" applyFont="1"/>
    <xf numFmtId="168" fontId="5" fillId="0" borderId="0" xfId="0" applyNumberFormat="1" applyFont="1"/>
    <xf numFmtId="164" fontId="5" fillId="0" borderId="0" xfId="3" applyFont="1" applyBorder="1"/>
    <xf numFmtId="173" fontId="4" fillId="0" borderId="11" xfId="7" applyNumberFormat="1" applyFont="1" applyBorder="1" applyAlignment="1">
      <alignment horizontal="center"/>
    </xf>
    <xf numFmtId="173" fontId="4" fillId="0" borderId="18" xfId="7" applyNumberFormat="1" applyFont="1" applyBorder="1" applyAlignment="1">
      <alignment horizontal="center"/>
    </xf>
    <xf numFmtId="174" fontId="4" fillId="0" borderId="16" xfId="0" applyNumberFormat="1" applyFont="1" applyBorder="1" applyAlignment="1">
      <alignment horizontal="center"/>
    </xf>
    <xf numFmtId="173" fontId="4" fillId="0" borderId="16" xfId="7" applyNumberFormat="1" applyFont="1" applyBorder="1" applyAlignment="1">
      <alignment horizontal="center"/>
    </xf>
    <xf numFmtId="0" fontId="5" fillId="0" borderId="4" xfId="0" applyFont="1" applyBorder="1" applyAlignment="1">
      <alignment horizontal="right"/>
    </xf>
    <xf numFmtId="0" fontId="5" fillId="0" borderId="0" xfId="0" applyFont="1" applyAlignment="1">
      <alignment horizontal="right"/>
    </xf>
    <xf numFmtId="165" fontId="5" fillId="0" borderId="4" xfId="1" applyFont="1" applyBorder="1" applyAlignment="1">
      <alignment horizontal="right"/>
    </xf>
    <xf numFmtId="165" fontId="5" fillId="0" borderId="5" xfId="1" applyFont="1" applyBorder="1" applyAlignment="1">
      <alignment horizontal="right"/>
    </xf>
    <xf numFmtId="165" fontId="5" fillId="0" borderId="9" xfId="1" applyFont="1" applyBorder="1" applyAlignment="1">
      <alignment horizontal="right"/>
    </xf>
    <xf numFmtId="165" fontId="5" fillId="0" borderId="7" xfId="1" applyFont="1" applyBorder="1" applyAlignment="1">
      <alignment horizontal="right"/>
    </xf>
    <xf numFmtId="165" fontId="5" fillId="0" borderId="0" xfId="1" applyFont="1" applyBorder="1" applyAlignment="1">
      <alignment horizontal="right"/>
    </xf>
    <xf numFmtId="165" fontId="4" fillId="0" borderId="11" xfId="0" applyNumberFormat="1" applyFont="1" applyBorder="1" applyAlignment="1">
      <alignment horizontal="right"/>
    </xf>
    <xf numFmtId="165" fontId="8" fillId="0" borderId="12" xfId="1" applyFont="1" applyBorder="1" applyAlignment="1">
      <alignment horizontal="right"/>
    </xf>
    <xf numFmtId="164" fontId="5" fillId="0" borderId="0" xfId="3" applyFont="1" applyBorder="1" applyAlignment="1">
      <alignment horizontal="right" wrapText="1"/>
    </xf>
    <xf numFmtId="165" fontId="4" fillId="0" borderId="0" xfId="0" applyNumberFormat="1" applyFont="1" applyAlignment="1">
      <alignment horizontal="right"/>
    </xf>
    <xf numFmtId="165" fontId="4" fillId="0" borderId="0" xfId="1" applyFont="1" applyBorder="1" applyAlignment="1">
      <alignment horizontal="right"/>
    </xf>
    <xf numFmtId="0" fontId="7" fillId="0" borderId="0" xfId="0" applyFont="1" applyAlignment="1">
      <alignment horizontal="right"/>
    </xf>
    <xf numFmtId="2" fontId="5" fillId="0" borderId="0" xfId="0" applyNumberFormat="1" applyFont="1" applyAlignment="1">
      <alignment horizontal="right"/>
    </xf>
    <xf numFmtId="0" fontId="5" fillId="0" borderId="3" xfId="0" applyFont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165" fontId="5" fillId="0" borderId="10" xfId="1" applyFont="1" applyBorder="1" applyAlignment="1">
      <alignment horizontal="right"/>
    </xf>
    <xf numFmtId="2" fontId="5" fillId="0" borderId="9" xfId="0" applyNumberFormat="1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5" fillId="0" borderId="7" xfId="0" applyFont="1" applyBorder="1" applyAlignment="1">
      <alignment horizontal="right"/>
    </xf>
    <xf numFmtId="168" fontId="5" fillId="0" borderId="11" xfId="0" applyNumberFormat="1" applyFont="1" applyBorder="1" applyAlignment="1">
      <alignment horizontal="right"/>
    </xf>
    <xf numFmtId="165" fontId="5" fillId="0" borderId="0" xfId="1" applyFont="1" applyAlignment="1">
      <alignment horizontal="right"/>
    </xf>
    <xf numFmtId="164" fontId="5" fillId="0" borderId="3" xfId="3" applyFont="1" applyBorder="1" applyAlignment="1">
      <alignment horizontal="right"/>
    </xf>
    <xf numFmtId="2" fontId="5" fillId="0" borderId="3" xfId="0" applyNumberFormat="1" applyFont="1" applyBorder="1" applyAlignment="1">
      <alignment horizontal="right"/>
    </xf>
    <xf numFmtId="164" fontId="5" fillId="0" borderId="12" xfId="3" applyFont="1" applyBorder="1" applyAlignment="1">
      <alignment horizontal="right"/>
    </xf>
    <xf numFmtId="164" fontId="5" fillId="0" borderId="0" xfId="3" applyFont="1" applyBorder="1" applyAlignment="1">
      <alignment horizontal="right"/>
    </xf>
    <xf numFmtId="164" fontId="5" fillId="0" borderId="7" xfId="3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</cellXfs>
  <cellStyles count="8">
    <cellStyle name="Komma" xfId="3" builtinId="3"/>
    <cellStyle name="Komma 2" xfId="1" xr:uid="{00000000-0005-0000-0000-000001000000}"/>
    <cellStyle name="Komma 3" xfId="2" xr:uid="{25CA5F94-8EFA-4AA8-AAFE-25E218AC80A2}"/>
    <cellStyle name="Komma 4" xfId="6" xr:uid="{C321311A-CCE6-40DF-A8D7-C8D6588833BD}"/>
    <cellStyle name="Normal" xfId="0" builtinId="0"/>
    <cellStyle name="Normal 2" xfId="4" xr:uid="{56EADFDC-732A-455E-BC0E-97D35ACDD2EB}"/>
    <cellStyle name="Normal 5" xfId="5" xr:uid="{22EFB602-C65C-4293-900E-B90F1932641E}"/>
    <cellStyle name="Valuta" xfId="7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EKSWEB2016\TempHomeDir$\rbys\DocuNote\Read%20Only\Standard%20Dokument\22\D21-458287\PUBLISERET%20-%20Budget%20konsolidering%202022-2026%20D21-458287%2075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jledning"/>
      <sheetName val="Opdatering"/>
      <sheetName val="Data PBI"/>
      <sheetName val="Data Eliminering PBI"/>
      <sheetName val="Fremskrivning"/>
      <sheetName val="Kontogruppe eliminering nej"/>
      <sheetName val="Analyse"/>
      <sheetName val="Analyse Kontogrp"/>
      <sheetName val="VEKS samlet"/>
      <sheetName val="Eliminering"/>
      <sheetName val="TRANSM res"/>
      <sheetName val="TFV res"/>
      <sheetName val="KFV res"/>
      <sheetName val="VGM res"/>
      <sheetName val="KKV res"/>
      <sheetName val="Hjælpe ark"/>
      <sheetName val="Afskr og renter"/>
      <sheetName val="Fast bidrag"/>
      <sheetName val="Varmekøb"/>
      <sheetName val="KFV-TFV"/>
      <sheetName val="SRL leje kedler, veksler og pro"/>
      <sheetName val="VFL småansk og reg afskr"/>
      <sheetName val="Ber.grundlag for fremskrivning"/>
      <sheetName val="Gamle"/>
      <sheetName val="VGM res (2)"/>
      <sheetName val="TFV res (2)"/>
      <sheetName val="KFV res (2)"/>
      <sheetName val="KKV res (2)"/>
      <sheetName val="Rapporteringsgruppe"/>
      <sheetName val="Rapp tabel"/>
    </sheetNames>
    <sheetDataSet>
      <sheetData sheetId="0" refreshError="1"/>
      <sheetData sheetId="1">
        <row r="4">
          <cell r="B4" t="str">
            <v>Regnskab</v>
          </cell>
          <cell r="C4">
            <v>2020</v>
          </cell>
        </row>
        <row r="5">
          <cell r="B5" t="str">
            <v>Reg.Rev Budget</v>
          </cell>
          <cell r="C5">
            <v>2021</v>
          </cell>
        </row>
        <row r="6">
          <cell r="B6" t="str">
            <v>Budget</v>
          </cell>
          <cell r="C6">
            <v>2022</v>
          </cell>
        </row>
        <row r="7">
          <cell r="B7" t="str">
            <v>Budget</v>
          </cell>
          <cell r="C7">
            <v>2023</v>
          </cell>
        </row>
        <row r="8">
          <cell r="B8" t="str">
            <v>Overslag</v>
          </cell>
          <cell r="C8">
            <v>2024</v>
          </cell>
        </row>
        <row r="10">
          <cell r="B10" t="str">
            <v>BUD2022_2021-11-15 11:39</v>
          </cell>
        </row>
        <row r="12">
          <cell r="B12" t="str">
            <v>Budget 2022 og budget overslag 2023-2026</v>
          </cell>
        </row>
      </sheetData>
      <sheetData sheetId="2">
        <row r="1">
          <cell r="A1" t="str">
            <v>DATA fra datasettet i PowerBI</v>
          </cell>
        </row>
      </sheetData>
      <sheetData sheetId="3" refreshError="1"/>
      <sheetData sheetId="4">
        <row r="3">
          <cell r="O3" t="str">
            <v>Formler til at sikre rækkerne ikke "hopper"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57"/>
  <sheetViews>
    <sheetView showGridLines="0" tabSelected="1" zoomScale="90" zoomScaleNormal="90" workbookViewId="0">
      <selection activeCell="B3" sqref="B3"/>
    </sheetView>
  </sheetViews>
  <sheetFormatPr defaultRowHeight="18.75" outlineLevelRow="1" x14ac:dyDescent="0.3"/>
  <cols>
    <col min="1" max="1" width="29" style="2" customWidth="1"/>
    <col min="2" max="2" width="15" style="2" customWidth="1"/>
    <col min="3" max="3" width="16" style="2" customWidth="1"/>
    <col min="4" max="4" width="18" style="2" customWidth="1"/>
    <col min="5" max="5" width="12.28515625" style="2" customWidth="1"/>
    <col min="6" max="6" width="14.140625" style="2" bestFit="1" customWidth="1"/>
    <col min="7" max="7" width="4" style="2" customWidth="1"/>
    <col min="8" max="8" width="39.7109375" style="2" customWidth="1"/>
    <col min="9" max="9" width="20.140625" style="2" customWidth="1"/>
    <col min="10" max="10" width="21.7109375" style="2" customWidth="1"/>
    <col min="11" max="11" width="14.5703125" style="64" customWidth="1"/>
    <col min="12" max="12" width="9.140625" style="2"/>
    <col min="13" max="13" width="12.28515625" style="2" bestFit="1" customWidth="1"/>
    <col min="14" max="16384" width="9.140625" style="2"/>
  </cols>
  <sheetData>
    <row r="2" spans="1:11" x14ac:dyDescent="0.3">
      <c r="A2" s="1" t="s">
        <v>24</v>
      </c>
    </row>
    <row r="3" spans="1:11" x14ac:dyDescent="0.3">
      <c r="A3" s="3" t="s">
        <v>3</v>
      </c>
      <c r="B3" s="4">
        <v>18.100000000000001</v>
      </c>
    </row>
    <row r="4" spans="1:11" ht="21" x14ac:dyDescent="0.3">
      <c r="A4" s="3" t="s">
        <v>20</v>
      </c>
      <c r="B4" s="5">
        <v>130</v>
      </c>
    </row>
    <row r="5" spans="1:11" ht="19.5" thickBot="1" x14ac:dyDescent="0.35">
      <c r="A5" s="6"/>
      <c r="B5" s="6"/>
    </row>
    <row r="6" spans="1:11" ht="35.450000000000003" customHeight="1" x14ac:dyDescent="0.3">
      <c r="A6" s="7"/>
      <c r="B6" s="91" t="s">
        <v>11</v>
      </c>
      <c r="C6" s="92"/>
      <c r="D6" s="8" t="s">
        <v>27</v>
      </c>
      <c r="E6" s="9"/>
      <c r="F6" s="9"/>
    </row>
    <row r="7" spans="1:11" x14ac:dyDescent="0.3">
      <c r="A7" s="10"/>
      <c r="B7" s="11">
        <v>2024</v>
      </c>
      <c r="C7" s="12">
        <v>2025</v>
      </c>
      <c r="D7" s="13">
        <v>2025</v>
      </c>
      <c r="E7" s="14"/>
      <c r="F7" s="14"/>
    </row>
    <row r="8" spans="1:11" ht="19.5" thickBot="1" x14ac:dyDescent="0.35">
      <c r="A8" s="15" t="s">
        <v>12</v>
      </c>
      <c r="B8" s="59">
        <f>+D26</f>
        <v>23007.272000000001</v>
      </c>
      <c r="C8" s="60">
        <f>+F26</f>
        <v>16425.026000000002</v>
      </c>
      <c r="D8" s="61">
        <f>+K29</f>
        <v>16884.884999999998</v>
      </c>
      <c r="E8" s="19"/>
      <c r="F8" s="19"/>
    </row>
    <row r="9" spans="1:11" ht="19.5" thickBot="1" x14ac:dyDescent="0.35">
      <c r="A9" s="15"/>
      <c r="B9" s="16"/>
      <c r="C9" s="17"/>
      <c r="D9" s="18"/>
      <c r="E9" s="19"/>
      <c r="F9" s="19"/>
    </row>
    <row r="10" spans="1:11" ht="19.5" thickBot="1" x14ac:dyDescent="0.35">
      <c r="A10" s="15" t="s">
        <v>4</v>
      </c>
      <c r="B10" s="59">
        <f>+D28</f>
        <v>28759.09</v>
      </c>
      <c r="C10" s="60">
        <f>+F28</f>
        <v>20531.282500000001</v>
      </c>
      <c r="D10" s="62">
        <f>+K31</f>
        <v>21106.106249999997</v>
      </c>
      <c r="E10" s="19"/>
      <c r="F10" s="19"/>
    </row>
    <row r="11" spans="1:11" ht="19.5" thickBot="1" x14ac:dyDescent="0.35">
      <c r="A11" s="20" t="s">
        <v>10</v>
      </c>
      <c r="B11" s="21"/>
      <c r="C11" s="22"/>
      <c r="D11" s="23"/>
      <c r="E11" s="24"/>
    </row>
    <row r="12" spans="1:11" x14ac:dyDescent="0.3">
      <c r="B12" s="6"/>
      <c r="C12" s="25"/>
      <c r="D12" s="6"/>
      <c r="E12" s="24"/>
    </row>
    <row r="13" spans="1:11" x14ac:dyDescent="0.3">
      <c r="A13" s="26"/>
      <c r="B13" s="27"/>
      <c r="C13" s="6"/>
      <c r="D13" s="6"/>
    </row>
    <row r="14" spans="1:11" hidden="1" outlineLevel="1" x14ac:dyDescent="0.3">
      <c r="A14" s="28" t="s">
        <v>25</v>
      </c>
      <c r="B14" s="11"/>
      <c r="C14" s="11"/>
      <c r="D14" s="11"/>
      <c r="E14" s="11"/>
      <c r="F14" s="11"/>
      <c r="H14" s="90" t="s">
        <v>9</v>
      </c>
      <c r="I14" s="90"/>
      <c r="J14" s="90"/>
      <c r="K14" s="90"/>
    </row>
    <row r="15" spans="1:11" hidden="1" outlineLevel="1" x14ac:dyDescent="0.3">
      <c r="H15" s="1"/>
    </row>
    <row r="16" spans="1:11" hidden="1" outlineLevel="1" x14ac:dyDescent="0.3">
      <c r="A16" s="29" t="s">
        <v>0</v>
      </c>
      <c r="B16" s="77" t="s">
        <v>31</v>
      </c>
      <c r="C16" s="78" t="s">
        <v>5</v>
      </c>
      <c r="D16" s="65" t="s">
        <v>6</v>
      </c>
      <c r="E16" s="79" t="s">
        <v>8</v>
      </c>
      <c r="F16" s="79" t="s">
        <v>7</v>
      </c>
      <c r="H16" s="30" t="s">
        <v>13</v>
      </c>
      <c r="I16" s="31" t="s">
        <v>31</v>
      </c>
      <c r="J16" s="77" t="s">
        <v>26</v>
      </c>
      <c r="K16" s="63" t="s">
        <v>28</v>
      </c>
    </row>
    <row r="17" spans="1:11" hidden="1" outlineLevel="1" x14ac:dyDescent="0.3">
      <c r="A17" s="32" t="s">
        <v>17</v>
      </c>
      <c r="B17" s="33">
        <f>IF(B3&gt;70,70,B3)</f>
        <v>18.100000000000001</v>
      </c>
      <c r="C17" s="66">
        <v>1271.1199999999999</v>
      </c>
      <c r="D17" s="66">
        <f t="shared" ref="D17:D21" si="0">+C17*B17</f>
        <v>23007.272000000001</v>
      </c>
      <c r="E17" s="66">
        <v>907.46</v>
      </c>
      <c r="F17" s="66">
        <f>+E17*B17</f>
        <v>16425.026000000002</v>
      </c>
      <c r="H17" s="34" t="s">
        <v>1</v>
      </c>
      <c r="I17" s="35">
        <f>+B3</f>
        <v>18.100000000000001</v>
      </c>
      <c r="J17" s="85">
        <v>659.75</v>
      </c>
      <c r="K17" s="65">
        <f>+I17*J17</f>
        <v>11941.475</v>
      </c>
    </row>
    <row r="18" spans="1:11" hidden="1" outlineLevel="1" x14ac:dyDescent="0.3">
      <c r="A18" s="32" t="s">
        <v>18</v>
      </c>
      <c r="B18" s="33">
        <f>IF(B3&gt;225,155,B3-B17)</f>
        <v>0</v>
      </c>
      <c r="C18" s="67">
        <v>1205.83</v>
      </c>
      <c r="D18" s="67">
        <f t="shared" si="0"/>
        <v>0</v>
      </c>
      <c r="E18" s="67">
        <v>842.17</v>
      </c>
      <c r="F18" s="67">
        <f t="shared" ref="F18:F21" si="1">+E18*B18</f>
        <v>0</v>
      </c>
      <c r="H18" s="36"/>
      <c r="I18" s="37"/>
      <c r="J18" s="84"/>
    </row>
    <row r="19" spans="1:11" hidden="1" outlineLevel="1" x14ac:dyDescent="0.3">
      <c r="A19" s="32" t="s">
        <v>19</v>
      </c>
      <c r="B19" s="33">
        <f>IF(B3&gt;825,600,B3-B17-B18)</f>
        <v>0</v>
      </c>
      <c r="C19" s="67">
        <v>1134.76</v>
      </c>
      <c r="D19" s="67">
        <f t="shared" si="0"/>
        <v>0</v>
      </c>
      <c r="E19" s="67">
        <v>784.27</v>
      </c>
      <c r="F19" s="67">
        <f t="shared" si="1"/>
        <v>0</v>
      </c>
      <c r="H19" s="30" t="s">
        <v>15</v>
      </c>
      <c r="I19" s="38" t="s">
        <v>32</v>
      </c>
      <c r="J19" s="86" t="s">
        <v>30</v>
      </c>
      <c r="K19" s="63" t="s">
        <v>28</v>
      </c>
    </row>
    <row r="20" spans="1:11" ht="21" hidden="1" outlineLevel="1" x14ac:dyDescent="0.3">
      <c r="A20" s="32" t="s">
        <v>34</v>
      </c>
      <c r="B20" s="33">
        <f>IF(B3&gt;1650,825,B3-B17-B18-B19)</f>
        <v>0</v>
      </c>
      <c r="C20" s="67">
        <v>1061.17</v>
      </c>
      <c r="D20" s="67">
        <f t="shared" si="0"/>
        <v>0</v>
      </c>
      <c r="E20" s="67">
        <v>730.69</v>
      </c>
      <c r="F20" s="67">
        <f t="shared" si="1"/>
        <v>0</v>
      </c>
      <c r="H20" s="39" t="s">
        <v>21</v>
      </c>
      <c r="I20" s="40">
        <v>365</v>
      </c>
      <c r="J20" s="87">
        <v>1333.31</v>
      </c>
      <c r="K20" s="66">
        <f>+IF(B4&gt;500,0,J20)</f>
        <v>1333.31</v>
      </c>
    </row>
    <row r="21" spans="1:11" ht="21" hidden="1" outlineLevel="1" x14ac:dyDescent="0.3">
      <c r="A21" s="32" t="s">
        <v>35</v>
      </c>
      <c r="B21" s="33">
        <f>IF(B3&gt;1650,B3-B17-B18-B19-B20,0)</f>
        <v>0</v>
      </c>
      <c r="C21" s="67">
        <v>1019.53</v>
      </c>
      <c r="D21" s="67">
        <f t="shared" si="0"/>
        <v>0</v>
      </c>
      <c r="E21" s="67">
        <v>699.34</v>
      </c>
      <c r="F21" s="67">
        <f t="shared" si="1"/>
        <v>0</v>
      </c>
      <c r="H21" s="41" t="s">
        <v>33</v>
      </c>
      <c r="I21" s="42">
        <v>365</v>
      </c>
      <c r="J21" s="88">
        <v>5277.69</v>
      </c>
      <c r="K21" s="67">
        <f>+IF(B4&lt;501,0,IF(B4&gt;5000,0,J21))</f>
        <v>0</v>
      </c>
    </row>
    <row r="22" spans="1:11" ht="21" hidden="1" outlineLevel="1" x14ac:dyDescent="0.3">
      <c r="B22" s="44"/>
      <c r="C22" s="80"/>
      <c r="D22" s="67"/>
      <c r="E22" s="67"/>
      <c r="F22" s="81"/>
      <c r="H22" s="45" t="s">
        <v>22</v>
      </c>
      <c r="I22" s="46">
        <v>365</v>
      </c>
      <c r="J22" s="89">
        <v>10555.38</v>
      </c>
      <c r="K22" s="68">
        <f>+IF(B4&gt;5000,J22,0)</f>
        <v>0</v>
      </c>
    </row>
    <row r="23" spans="1:11" hidden="1" outlineLevel="1" x14ac:dyDescent="0.3">
      <c r="C23" s="81"/>
      <c r="D23" s="81"/>
      <c r="E23" s="81"/>
      <c r="F23" s="81"/>
      <c r="J23" s="64"/>
    </row>
    <row r="24" spans="1:11" ht="21" hidden="1" outlineLevel="1" x14ac:dyDescent="0.3">
      <c r="C24" s="81"/>
      <c r="D24" s="81"/>
      <c r="E24" s="81"/>
      <c r="F24" s="67"/>
      <c r="H24" s="30" t="s">
        <v>14</v>
      </c>
      <c r="I24" s="38" t="s">
        <v>32</v>
      </c>
      <c r="J24" s="86" t="s">
        <v>29</v>
      </c>
      <c r="K24" s="63" t="s">
        <v>28</v>
      </c>
    </row>
    <row r="25" spans="1:11" ht="21" hidden="1" outlineLevel="1" x14ac:dyDescent="0.3">
      <c r="C25" s="82"/>
      <c r="D25" s="82"/>
      <c r="E25" s="82"/>
      <c r="F25" s="68"/>
      <c r="H25" s="39" t="s">
        <v>21</v>
      </c>
      <c r="I25" s="40">
        <v>365</v>
      </c>
      <c r="J25" s="87">
        <v>27.77</v>
      </c>
      <c r="K25" s="66" cm="1">
        <f t="array" ref="K25">_xlfn.IFS(B4&gt;500,(500*J25)/365*I25,B4&lt;=500,(B4*J25)/365*I25)</f>
        <v>3610.1</v>
      </c>
    </row>
    <row r="26" spans="1:11" ht="21.75" hidden="1" outlineLevel="1" thickBot="1" x14ac:dyDescent="0.35">
      <c r="A26" s="47" t="s">
        <v>16</v>
      </c>
      <c r="B26" s="48"/>
      <c r="C26" s="83"/>
      <c r="D26" s="70">
        <f>SUM(D17:D22)</f>
        <v>23007.272000000001</v>
      </c>
      <c r="E26" s="70"/>
      <c r="F26" s="70">
        <f>SUM(F17:F22)</f>
        <v>16425.026000000002</v>
      </c>
      <c r="H26" s="41" t="s">
        <v>33</v>
      </c>
      <c r="I26" s="42">
        <v>365</v>
      </c>
      <c r="J26" s="88">
        <v>25</v>
      </c>
      <c r="K26" s="67" cm="1">
        <f t="array" ref="K26">_xlfn.IFS(B4&gt;=5000,+((5000-500)*J26)/365*I26,B4&lt;=500,0,B4&lt;=5000,((B4-500)*J26)/365*I26)</f>
        <v>0</v>
      </c>
    </row>
    <row r="27" spans="1:11" ht="21" hidden="1" outlineLevel="1" x14ac:dyDescent="0.3">
      <c r="C27" s="64"/>
      <c r="D27" s="64"/>
      <c r="E27" s="64"/>
      <c r="F27" s="84"/>
      <c r="H27" s="45" t="s">
        <v>23</v>
      </c>
      <c r="I27" s="46">
        <v>365</v>
      </c>
      <c r="J27" s="89">
        <v>20.84</v>
      </c>
      <c r="K27" s="68" cm="1">
        <f t="array" ref="K27">_xlfn.IFS(B4&gt;=5000,((B4-5000)*J27)/365*I27,B4&lt;5000,0)</f>
        <v>0</v>
      </c>
    </row>
    <row r="28" spans="1:11" ht="19.5" hidden="1" outlineLevel="1" thickBot="1" x14ac:dyDescent="0.35">
      <c r="A28" s="47" t="s">
        <v>2</v>
      </c>
      <c r="B28" s="48"/>
      <c r="C28" s="83"/>
      <c r="D28" s="70">
        <f>+D26*1.25</f>
        <v>28759.09</v>
      </c>
      <c r="E28" s="70"/>
      <c r="F28" s="70">
        <f>+F26*1.25</f>
        <v>20531.282500000001</v>
      </c>
      <c r="H28" s="49"/>
      <c r="I28" s="50"/>
      <c r="J28" s="43"/>
      <c r="K28" s="69"/>
    </row>
    <row r="29" spans="1:11" ht="19.5" hidden="1" outlineLevel="1" thickBot="1" x14ac:dyDescent="0.35">
      <c r="H29" s="47" t="s">
        <v>16</v>
      </c>
      <c r="I29" s="51"/>
      <c r="J29" s="48"/>
      <c r="K29" s="70">
        <f>+K17+K20+K25+K26+K27+K21+K22</f>
        <v>16884.884999999998</v>
      </c>
    </row>
    <row r="30" spans="1:11" hidden="1" outlineLevel="1" x14ac:dyDescent="0.3">
      <c r="I30" s="50"/>
      <c r="J30" s="43"/>
      <c r="K30" s="69"/>
    </row>
    <row r="31" spans="1:11" hidden="1" outlineLevel="1" x14ac:dyDescent="0.3">
      <c r="H31" s="52" t="s">
        <v>2</v>
      </c>
      <c r="I31" s="52"/>
      <c r="J31" s="52"/>
      <c r="K31" s="71">
        <f>+K29*1.25</f>
        <v>21106.106249999997</v>
      </c>
    </row>
    <row r="32" spans="1:11" hidden="1" outlineLevel="1" x14ac:dyDescent="0.3">
      <c r="H32" s="49"/>
      <c r="I32" s="50"/>
      <c r="J32" s="43"/>
      <c r="K32" s="69"/>
    </row>
    <row r="33" spans="8:13" hidden="1" outlineLevel="1" x14ac:dyDescent="0.3">
      <c r="H33" s="49"/>
      <c r="I33" s="53"/>
      <c r="J33" s="54"/>
    </row>
    <row r="34" spans="8:13" hidden="1" outlineLevel="1" x14ac:dyDescent="0.3">
      <c r="H34" s="49"/>
      <c r="I34" s="50"/>
      <c r="J34" s="55"/>
      <c r="K34" s="72"/>
    </row>
    <row r="35" spans="8:13" hidden="1" outlineLevel="1" x14ac:dyDescent="0.3">
      <c r="M35" s="56"/>
    </row>
    <row r="36" spans="8:13" hidden="1" outlineLevel="1" x14ac:dyDescent="0.3">
      <c r="H36" s="1"/>
      <c r="J36" s="57"/>
      <c r="K36" s="73"/>
    </row>
    <row r="37" spans="8:13" hidden="1" outlineLevel="1" x14ac:dyDescent="0.3">
      <c r="I37" s="50"/>
      <c r="J37" s="43"/>
      <c r="K37" s="69"/>
    </row>
    <row r="38" spans="8:13" hidden="1" outlineLevel="1" x14ac:dyDescent="0.3">
      <c r="H38" s="1"/>
      <c r="I38" s="1"/>
      <c r="J38" s="1"/>
      <c r="K38" s="74"/>
    </row>
    <row r="39" spans="8:13" hidden="1" outlineLevel="1" x14ac:dyDescent="0.3"/>
    <row r="40" spans="8:13" hidden="1" outlineLevel="1" x14ac:dyDescent="0.3"/>
    <row r="41" spans="8:13" hidden="1" outlineLevel="1" x14ac:dyDescent="0.3">
      <c r="K41" s="75"/>
    </row>
    <row r="42" spans="8:13" hidden="1" outlineLevel="1" x14ac:dyDescent="0.3"/>
    <row r="43" spans="8:13" hidden="1" outlineLevel="1" x14ac:dyDescent="0.3">
      <c r="H43" s="1"/>
      <c r="I43" s="58"/>
    </row>
    <row r="44" spans="8:13" hidden="1" outlineLevel="1" x14ac:dyDescent="0.3">
      <c r="I44" s="58"/>
      <c r="K44" s="76"/>
    </row>
    <row r="45" spans="8:13" hidden="1" outlineLevel="1" x14ac:dyDescent="0.3">
      <c r="I45" s="58"/>
      <c r="K45" s="76"/>
    </row>
    <row r="46" spans="8:13" hidden="1" outlineLevel="1" x14ac:dyDescent="0.3">
      <c r="I46" s="58"/>
      <c r="K46" s="76"/>
    </row>
    <row r="47" spans="8:13" hidden="1" outlineLevel="1" x14ac:dyDescent="0.3">
      <c r="I47" s="58"/>
    </row>
    <row r="48" spans="8:13" hidden="1" outlineLevel="1" x14ac:dyDescent="0.3">
      <c r="I48" s="58"/>
      <c r="J48" s="1"/>
    </row>
    <row r="49" spans="10:10" hidden="1" outlineLevel="1" x14ac:dyDescent="0.3">
      <c r="J49" s="58"/>
    </row>
    <row r="50" spans="10:10" hidden="1" outlineLevel="1" x14ac:dyDescent="0.3">
      <c r="J50" s="58"/>
    </row>
    <row r="51" spans="10:10" hidden="1" outlineLevel="1" x14ac:dyDescent="0.3">
      <c r="J51" s="58"/>
    </row>
    <row r="52" spans="10:10" hidden="1" outlineLevel="1" x14ac:dyDescent="0.3">
      <c r="J52" s="58"/>
    </row>
    <row r="53" spans="10:10" hidden="1" outlineLevel="1" x14ac:dyDescent="0.3">
      <c r="J53" s="58"/>
    </row>
    <row r="54" spans="10:10" hidden="1" outlineLevel="1" x14ac:dyDescent="0.3">
      <c r="J54" s="58"/>
    </row>
    <row r="55" spans="10:10" hidden="1" outlineLevel="1" x14ac:dyDescent="0.3"/>
    <row r="56" spans="10:10" hidden="1" outlineLevel="1" x14ac:dyDescent="0.3"/>
    <row r="57" spans="10:10" collapsed="1" x14ac:dyDescent="0.3"/>
  </sheetData>
  <mergeCells count="2">
    <mergeCell ref="H14:K14"/>
    <mergeCell ref="B6:C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Skabelon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Berthou</dc:creator>
  <dc:description/>
  <cp:lastModifiedBy>Julie Meyer Ingemansson</cp:lastModifiedBy>
  <cp:lastPrinted>2022-07-14T12:23:27Z</cp:lastPrinted>
  <dcterms:created xsi:type="dcterms:W3CDTF">2019-01-28T09:15:02Z</dcterms:created>
  <dcterms:modified xsi:type="dcterms:W3CDTF">2025-05-21T13:09:46Z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kumentTitel">
    <vt:lpwstr>Køge gaspristarif vs omkostningsbestemt</vt:lpwstr>
  </property>
  <property fmtid="{D5CDD505-2E9C-101B-9397-08002B2CF9AE}" pid="3" name="DokumentNummer">
    <vt:lpwstr>D22-534808</vt:lpwstr>
  </property>
  <property fmtid="{D5CDD505-2E9C-101B-9397-08002B2CF9AE}" pid="4" name="DokumentVersion">
    <vt:lpwstr>13.0</vt:lpwstr>
  </property>
  <property fmtid="{D5CDD505-2E9C-101B-9397-08002B2CF9AE}" pid="5" name="DokumentAnsvarligInitialer">
    <vt:lpwstr>RBYS</vt:lpwstr>
  </property>
  <property fmtid="{D5CDD505-2E9C-101B-9397-08002B2CF9AE}" pid="6" name="DokumentMødeDato">
    <vt:lpwstr/>
  </property>
  <property fmtid="{D5CDD505-2E9C-101B-9397-08002B2CF9AE}" pid="7" name="DokumentSidstRedigeret">
    <vt:lpwstr>15-12-2023</vt:lpwstr>
  </property>
  <property fmtid="{D5CDD505-2E9C-101B-9397-08002B2CF9AE}" pid="8" name="DokumentOprettetAfInitialer">
    <vt:lpwstr>RBYS</vt:lpwstr>
  </property>
  <property fmtid="{D5CDD505-2E9C-101B-9397-08002B2CF9AE}" pid="9" name="DokumentAnsvarligFuldeNavn">
    <vt:lpwstr>Rasmus Byskov</vt:lpwstr>
  </property>
  <property fmtid="{D5CDD505-2E9C-101B-9397-08002B2CF9AE}" pid="10" name="DokumentAnsvarligTitel">
    <vt:lpwstr>Økonomi, Kunde &amp; IT Chef</vt:lpwstr>
  </property>
  <property fmtid="{D5CDD505-2E9C-101B-9397-08002B2CF9AE}" pid="11" name="DokumentAnsvarligTelefon">
    <vt:lpwstr>+45 43 66 03 12</vt:lpwstr>
  </property>
  <property fmtid="{D5CDD505-2E9C-101B-9397-08002B2CF9AE}" pid="12" name="DokumentAnsvarligEmail">
    <vt:lpwstr>rbys@veks.dk</vt:lpwstr>
  </property>
  <property fmtid="{D5CDD505-2E9C-101B-9397-08002B2CF9AE}" pid="13" name="DokumentDato">
    <vt:lpwstr>31-07-2022</vt:lpwstr>
  </property>
  <property fmtid="{D5CDD505-2E9C-101B-9397-08002B2CF9AE}" pid="14" name="VekslerAntal">
    <vt:lpwstr/>
  </property>
  <property fmtid="{D5CDD505-2E9C-101B-9397-08002B2CF9AE}" pid="15" name="ÅrsberetningAntal">
    <vt:lpwstr/>
  </property>
  <property fmtid="{D5CDD505-2E9C-101B-9397-08002B2CF9AE}" pid="16" name="DokumentModtager">
    <vt:lpwstr/>
  </property>
  <property fmtid="{D5CDD505-2E9C-101B-9397-08002B2CF9AE}" pid="17" name="AdrKontaktperson">
    <vt:lpwstr/>
  </property>
  <property fmtid="{D5CDD505-2E9C-101B-9397-08002B2CF9AE}" pid="18" name="SagsNummer">
    <vt:lpwstr>66072</vt:lpwstr>
  </property>
  <property fmtid="{D5CDD505-2E9C-101B-9397-08002B2CF9AE}" pid="19" name="SagsTitel">
    <vt:lpwstr>Stigning af gaspristarif fra 2022 til 2023</vt:lpwstr>
  </property>
  <property fmtid="{D5CDD505-2E9C-101B-9397-08002B2CF9AE}" pid="20" name="SagMedarbejderFuldeNavn">
    <vt:lpwstr/>
  </property>
  <property fmtid="{D5CDD505-2E9C-101B-9397-08002B2CF9AE}" pid="21" name="SagCPRnr">
    <vt:lpwstr/>
  </property>
  <property fmtid="{D5CDD505-2E9C-101B-9397-08002B2CF9AE}" pid="22" name="SagMedarbejderNr">
    <vt:lpwstr/>
  </property>
  <property fmtid="{D5CDD505-2E9C-101B-9397-08002B2CF9AE}" pid="23" name="SagAnsættelsesDato">
    <vt:lpwstr/>
  </property>
  <property fmtid="{D5CDD505-2E9C-101B-9397-08002B2CF9AE}" pid="24" name="SagMedarbejderNavn">
    <vt:lpwstr/>
  </property>
  <property fmtid="{D5CDD505-2E9C-101B-9397-08002B2CF9AE}" pid="25" name="Comments">
    <vt:lpwstr/>
  </property>
  <property fmtid="{D5CDD505-2E9C-101B-9397-08002B2CF9AE}" pid="26" name="Company">
    <vt:lpwstr/>
  </property>
</Properties>
</file>